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45"/>
  </bookViews>
  <sheets>
    <sheet name="лист 1" sheetId="1" r:id="rId1"/>
  </sheets>
  <definedNames>
    <definedName name="_xlnm.Print_Area" localSheetId="0">'лист 1'!$A$1:$K$48</definedName>
  </definedNames>
  <calcPr calcId="145621"/>
</workbook>
</file>

<file path=xl/calcChain.xml><?xml version="1.0" encoding="utf-8"?>
<calcChain xmlns="http://schemas.openxmlformats.org/spreadsheetml/2006/main">
  <c r="K28" i="1" l="1"/>
  <c r="K47" i="1"/>
  <c r="K9" i="1"/>
  <c r="K43" i="1"/>
  <c r="K5" i="1"/>
  <c r="K10" i="1"/>
  <c r="K41" i="1"/>
  <c r="K37" i="1"/>
  <c r="K8" i="1"/>
  <c r="K16" i="1"/>
  <c r="K29" i="1"/>
  <c r="J50" i="1" l="1"/>
  <c r="I50" i="1"/>
  <c r="K45" i="1"/>
  <c r="K44" i="1"/>
  <c r="K42" i="1"/>
  <c r="F42" i="1"/>
  <c r="E42" i="1"/>
  <c r="D42" i="1"/>
  <c r="F41" i="1"/>
  <c r="E41" i="1"/>
  <c r="K40" i="1"/>
  <c r="F40" i="1"/>
  <c r="E40" i="1"/>
  <c r="D40" i="1"/>
  <c r="K39" i="1"/>
  <c r="F39" i="1"/>
  <c r="E39" i="1"/>
  <c r="D39" i="1"/>
  <c r="K38" i="1"/>
  <c r="E38" i="1"/>
  <c r="D38" i="1"/>
  <c r="F37" i="1"/>
  <c r="E37" i="1"/>
  <c r="D37" i="1"/>
  <c r="K36" i="1"/>
  <c r="E36" i="1"/>
  <c r="C36" i="1"/>
  <c r="D36" i="1" s="1"/>
  <c r="C35" i="1"/>
  <c r="K35" i="1" s="1"/>
  <c r="K34" i="1"/>
  <c r="K33" i="1"/>
  <c r="K32" i="1"/>
  <c r="E32" i="1"/>
  <c r="D32" i="1"/>
  <c r="K31" i="1"/>
  <c r="K30" i="1"/>
  <c r="E30" i="1"/>
  <c r="C29" i="1"/>
  <c r="E27" i="1"/>
  <c r="C27" i="1"/>
  <c r="K27" i="1" s="1"/>
  <c r="K26" i="1"/>
  <c r="K25" i="1"/>
  <c r="F25" i="1"/>
  <c r="E25" i="1"/>
  <c r="D25" i="1"/>
  <c r="C24" i="1"/>
  <c r="K24" i="1" s="1"/>
  <c r="K23" i="1"/>
  <c r="K22" i="1"/>
  <c r="K21" i="1"/>
  <c r="K20" i="1"/>
  <c r="K19" i="1"/>
  <c r="C18" i="1"/>
  <c r="K18" i="1" s="1"/>
  <c r="K17" i="1"/>
  <c r="K15" i="1"/>
  <c r="K14" i="1"/>
  <c r="E14" i="1"/>
  <c r="D14" i="1"/>
  <c r="K13" i="1"/>
  <c r="K12" i="1"/>
  <c r="F12" i="1"/>
  <c r="E12" i="1"/>
  <c r="D12" i="1"/>
  <c r="K11" i="1"/>
  <c r="F9" i="1"/>
  <c r="E9" i="1"/>
  <c r="D9" i="1"/>
  <c r="F8" i="1"/>
  <c r="E8" i="1"/>
  <c r="D8" i="1"/>
  <c r="K7" i="1"/>
  <c r="F7" i="1"/>
  <c r="E7" i="1"/>
  <c r="D7" i="1"/>
  <c r="K6" i="1"/>
  <c r="F6" i="1"/>
  <c r="E6" i="1"/>
  <c r="D6" i="1"/>
  <c r="F5" i="1"/>
  <c r="E5" i="1"/>
  <c r="D5" i="1"/>
  <c r="D27" i="1" l="1"/>
  <c r="C50" i="1"/>
  <c r="F27" i="1"/>
</calcChain>
</file>

<file path=xl/sharedStrings.xml><?xml version="1.0" encoding="utf-8"?>
<sst xmlns="http://schemas.openxmlformats.org/spreadsheetml/2006/main" count="100" uniqueCount="85">
  <si>
    <t>№ п/п</t>
  </si>
  <si>
    <t>Наименование медицинской организации</t>
  </si>
  <si>
    <t>Приобретено оборудования</t>
  </si>
  <si>
    <t>Заключены соглашения</t>
  </si>
  <si>
    <t>Ремонт оборудования</t>
  </si>
  <si>
    <t>Дополнительное профеесиональное образование</t>
  </si>
  <si>
    <t>Сумма, тыс. рублей</t>
  </si>
  <si>
    <t>Краевое государственное бюджетное учреждение здравоохранения "Детская краевая клиническая больница" имени А.К. Пиотровича министерства здравоохранения Хабаровского края</t>
  </si>
  <si>
    <t>от 14.08.2017 № 12-08</t>
  </si>
  <si>
    <t>Краевое государственное бюджетное учреждение здравоохранения  "Городская поликлиника № 16" министерства здравоохранения Хабаровского края</t>
  </si>
  <si>
    <t>от 03.07.2017 № 03-08</t>
  </si>
  <si>
    <t>Краевое государственное бюджетное учреждение здравоохранения  "Краевой клинический центр онкологии" министерства здравоохранения Хабаровского края</t>
  </si>
  <si>
    <t>от07.07.2017 № 06-08</t>
  </si>
  <si>
    <t>Краевое государственное бюджетное учреждение здравоохранения  "Родильный дом № 1" министерства здравоохранения Хабаровского края</t>
  </si>
  <si>
    <t>от 22.08.2017 № 13-08</t>
  </si>
  <si>
    <t>Краевое государственное бюджетное учреждение здравоохранения "Перинатальный центр" министерства здравоохранения Хабаровского края</t>
  </si>
  <si>
    <t>от 26.09.2017 № 18-08</t>
  </si>
  <si>
    <t xml:space="preserve">Краевое государственное бюджетное учреждение здравоохранения "Родильный дом № 4" министерства здравоохранения Хабаровского края </t>
  </si>
  <si>
    <t>от 05.04.2018      № 11-08</t>
  </si>
  <si>
    <t>от 05.04.2018      № 11-08, доп. соглашение от 27.04.2018 № 1</t>
  </si>
  <si>
    <t>от 11.01.2018      № 1-08</t>
  </si>
  <si>
    <t xml:space="preserve">Краевое государственное бюджетное учреждение здравоохранения "Детская городская поликлиника № 1" министерства здравоохранения Хабаровского края </t>
  </si>
  <si>
    <t>от 20.11.2017 № 21-08</t>
  </si>
  <si>
    <t>Краевое государственное бюджетное учреждение здравоохранения "Краевая клиническая больница № 1" имени профессора С.И. Сергеева министерства здравоохранения Хабаровского края</t>
  </si>
  <si>
    <t>от 28.11.2016                № 5-08</t>
  </si>
  <si>
    <t>ФГАУ "МНТК" имени академика С.Н. Федорова" Минздрава России</t>
  </si>
  <si>
    <t>от 14.11.2016            № 2-08</t>
  </si>
  <si>
    <t xml:space="preserve"> 16.12.2016 </t>
  </si>
  <si>
    <t>КГБУЗ "Детская городская больница № 9" министерства здравоохранения Хабаровского края</t>
  </si>
  <si>
    <t>от 25.04.2018 № 14-08 (доп.соглашение от 18.05.2018     № 1)</t>
  </si>
  <si>
    <t>КГБУЗ "Клинико-диагностический центр" министерства здравоохранения Хабаровского края</t>
  </si>
  <si>
    <t>КГБУЗ "Городская больница № 2" имени Д.Н. Матвеева министерства здравоохранения Хабаровского края</t>
  </si>
  <si>
    <t>КГБУЗ "Краевой кожно-венерологический диспансер" министерства здравоохранения Хабаровского края</t>
  </si>
  <si>
    <t>от 10.04.2018 № 13-08, доп.соглашение от 08.05.2018 № 1</t>
  </si>
  <si>
    <t>Краевое государственное бюджетное учреждение здравоохранения "Городская поликлиника № 5"  министерства здравоохранения Хабаровского края</t>
  </si>
  <si>
    <t>Краевое государственное бюджетное учреждение здравоохранения "Городская клиническая поликлиника № 3"  министерства здравоохранения Хабаровского края</t>
  </si>
  <si>
    <t>Краевое государственное бюджетное учреждение здравоохранения "Станция скорой медицинской помощи г. Хабаровска" министерства здравоохранения Хабаровского края</t>
  </si>
  <si>
    <t>от 12.03.2018     № 6-08</t>
  </si>
  <si>
    <t>Краевое государственное бюджетное учреждение здравоохранения  "Городская поликлиника № 7" министерства здравоохранения Хабаровского края</t>
  </si>
  <si>
    <t>от 18.07.2017 № 09-08</t>
  </si>
  <si>
    <t>КГБУЗ "Стоматологическая поликлиника № 19" министерства здравоохранения Хабаровского края</t>
  </si>
  <si>
    <t>от 08.02.2018     № 4-08</t>
  </si>
  <si>
    <t>Краевое государственное бюджетное учреждение здравоохранения "Хабаровская районная больница" министерства здравоохранения Хабаровского края</t>
  </si>
  <si>
    <t>от 13.06.2017 № 02-08</t>
  </si>
  <si>
    <t xml:space="preserve">Краевое государственное бюджетное учреждение здравоохранения "Городская больница № 2" министерства здравоохранения Хабаровского края                                    </t>
  </si>
  <si>
    <t>от 20.10.2016                      № 1-08</t>
  </si>
  <si>
    <t xml:space="preserve">Краевое государственное бюджетное учреждение здравоохранения "Городская больница № 7" министерства здравоохранения Хабаровского края                                    </t>
  </si>
  <si>
    <t>от 14.11.2016                  № 3-08</t>
  </si>
  <si>
    <t xml:space="preserve">Краевое государственное бюджетное учреждение здравоохранения "Городская больница № 3" министерства здравоохранения Хабаровского края </t>
  </si>
  <si>
    <t>от 12.03.2018      № 7-08</t>
  </si>
  <si>
    <t xml:space="preserve">Краевое государственное бюджетное учреждение здравоохранения "Детская городская больница" министерства здравоохранения Хабаровского края </t>
  </si>
  <si>
    <t>Краевое государственное бюджетное учреждение здравоохранения "Комсомольская межрайонная больница" министерства здравоохранения Хабаровского края</t>
  </si>
  <si>
    <t>от  06.07.2017 № 05-08</t>
  </si>
  <si>
    <t>КГБУЗ "Николаевская центральная районная больница" министерства здравоохранения Хабаровского края</t>
  </si>
  <si>
    <t>от 24.05.2018 № 18-08</t>
  </si>
  <si>
    <t>Краевое государственное бюджетное учреждение здравоохранения "Советско-Гаванская районная больница" министерства здравоохранения Хабаровского края</t>
  </si>
  <si>
    <t>от 26.12.2016                    № 7-08</t>
  </si>
  <si>
    <t xml:space="preserve">"Ванинская больница ФГБУЗ ДВОМЦ ФМБА России </t>
  </si>
  <si>
    <t>от 18.05.2018 № 17-08</t>
  </si>
  <si>
    <t>Краевое государственное бюджетное учреждение здравоохранения "Амурская центральная районная больница" министерства здравоохранения Хабаровского края</t>
  </si>
  <si>
    <t>от 11.05.2017 № 01-08</t>
  </si>
  <si>
    <t xml:space="preserve">Краевое государственное бюджетное учреждение здравоохранения "Солнечная районная больница" министерства здравоохранения Хабаровского края </t>
  </si>
  <si>
    <t>от 22.12.2017 № 27-08</t>
  </si>
  <si>
    <t>Краевое государственное бюджетное учреждение здравоохранения "Верхнебуреинская центральная районная больница" министерства здравоохранения Хабаровского края</t>
  </si>
  <si>
    <t>от 13.07.2017 № 07-08</t>
  </si>
  <si>
    <t>Краевое государственное бюджетное учреждение здравоохранения "Ульчская районная больница" министерства здравоохранения Хабаровского края</t>
  </si>
  <si>
    <t>от 25.07.2017 № 10-08</t>
  </si>
  <si>
    <t>Краевое государственное бюджетное учреждение здравоохранения "Охотская центральная районная больница" министерства здравоохранения Хабаровского края</t>
  </si>
  <si>
    <t>от 09.08.2017 № 11-08</t>
  </si>
  <si>
    <t>Краевое государственное бюджетное учреждение здравоохранения "Районная больница района имени Лазо" министерства здравоохранения Хабаровского края</t>
  </si>
  <si>
    <t>от 20.11.2017      № 22-08</t>
  </si>
  <si>
    <t>от 20.11.2017 № 22-08</t>
  </si>
  <si>
    <t>Краевое государственное бюджетное учреждение здравоохранения "Бикинская центральная районная больница" министерства здравоохранения Хабаровского края</t>
  </si>
  <si>
    <t>от  04.07.2017 № 04-08</t>
  </si>
  <si>
    <t>Краевое государственное бюджетное учреждение здравоохранения "Вяземская районная больница" министерства здравоохранения Хабаровского края</t>
  </si>
  <si>
    <t>от 15.11.2016                  № 4-08</t>
  </si>
  <si>
    <t>Краевое государственное бюджетное учреждение здравоохранения "Детская городская больница" имени В.М. Истомина  министерства здравоохранения Хабаровского края</t>
  </si>
  <si>
    <t>Негосударственное учреждение здравоохранения "Дорожная клиническая больница на станции Хабаровск-1 открытого акционерного общества "Российские железные дороги"</t>
  </si>
  <si>
    <t>ИТОГО:</t>
  </si>
  <si>
    <t xml:space="preserve">Перечень медицинских организаций, получивших средства нормированного страхового запаса                                                 Хабаровского краевого фонда ОМС на 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                                                                                                                                                                                                                 </t>
  </si>
  <si>
    <t>КГБУЗ "Городская поликлиника № 11" министерства здравоохранения Хабаровского края</t>
  </si>
  <si>
    <t>Краевое государственное бюджетное учреждение здравоохранения "Городская клиническая больница № 10"  министерства здравоохранения Хабаровского края</t>
  </si>
  <si>
    <t xml:space="preserve">Краевое государственное бюджетное учреждение здравоохранения "Городская клиническая больница № 11" министерства здравоохранения Хабаровского края </t>
  </si>
  <si>
    <t>за период 2016, 2017, 2018, 2019 годы</t>
  </si>
  <si>
    <t>Краевое государственное бюджетное учреждение здравоохранения  "Родильный дом № 2" министерства здравоохранения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</si>
</sst>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#,##0.00000"/>
    <numFmt numFmtId="166" formatCode="_-* #,##0.000_р_._-;\-* #,##0.000_р_._-;_-* &quot;-&quot;??_р_._-;_-@_-"/>
    <numFmt numFmtId="167" formatCode="_-* #,##0.00_р_._-;\-* #,##0.00_р_._-;_-* &quot;-&quot;??_р_._-;_-@_-"/>
    <numFmt numFmtId="168" formatCode="_-* #,##0.0000_р_._-;\-* #,##0.0000_р_._-;_-* &quot;-&quot;??_р_._-;_-@_-"/>
    <numFmt numFmtId="169" formatCode="_-* #,##0.0\ _₽_-;\-* #,##0.0\ _₽_-;_-* &quot;-&quot;?\ _₽_-;_-@_-"/>
    <numFmt numFmtId="170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3" fillId="0" borderId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center" vertical="center"/>
    </xf>
    <xf numFmtId="0" fontId="8" fillId="0" borderId="0" xfId="0" applyFont="1"/>
    <xf numFmtId="164" fontId="6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164" fontId="6" fillId="0" borderId="5" xfId="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7" fillId="0" borderId="6" xfId="0" applyFont="1" applyBorder="1"/>
    <xf numFmtId="164" fontId="6" fillId="0" borderId="1" xfId="0" applyNumberFormat="1" applyFont="1" applyFill="1" applyBorder="1" applyAlignment="1">
      <alignment horizontal="center" vertical="center"/>
    </xf>
    <xf numFmtId="167" fontId="6" fillId="0" borderId="3" xfId="1" applyNumberFormat="1" applyFont="1" applyBorder="1" applyAlignment="1">
      <alignment horizontal="center" vertical="center"/>
    </xf>
    <xf numFmtId="43" fontId="6" fillId="0" borderId="3" xfId="1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168" fontId="6" fillId="0" borderId="3" xfId="1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168" fontId="5" fillId="0" borderId="3" xfId="1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1" fillId="0" borderId="0" xfId="0" applyNumberFormat="1" applyFont="1"/>
    <xf numFmtId="169" fontId="11" fillId="0" borderId="0" xfId="0" applyNumberFormat="1" applyFont="1"/>
    <xf numFmtId="0" fontId="11" fillId="0" borderId="0" xfId="0" applyFont="1"/>
    <xf numFmtId="170" fontId="11" fillId="0" borderId="0" xfId="1" applyNumberFormat="1" applyFont="1"/>
    <xf numFmtId="0" fontId="6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="90" zoomScaleNormal="100" zoomScaleSheetLayoutView="90" workbookViewId="0">
      <pane xSplit="2" ySplit="4" topLeftCell="C43" activePane="bottomRight" state="frozen"/>
      <selection pane="topRight" activeCell="D1" sqref="D1"/>
      <selection pane="bottomLeft" activeCell="A7" sqref="A7"/>
      <selection pane="bottomRight" activeCell="M45" sqref="M45"/>
    </sheetView>
  </sheetViews>
  <sheetFormatPr defaultRowHeight="15" x14ac:dyDescent="0.25"/>
  <cols>
    <col min="1" max="1" width="5.5703125" style="52" customWidth="1"/>
    <col min="2" max="2" width="104.7109375" style="52" customWidth="1"/>
    <col min="3" max="3" width="16.140625" style="53" hidden="1" customWidth="1"/>
    <col min="4" max="4" width="15.28515625" style="54" hidden="1" customWidth="1"/>
    <col min="5" max="5" width="14.85546875" style="54" hidden="1" customWidth="1"/>
    <col min="6" max="6" width="17.140625" style="52" hidden="1" customWidth="1"/>
    <col min="7" max="7" width="0" style="52" hidden="1" customWidth="1"/>
    <col min="8" max="8" width="15.7109375" style="52" hidden="1" customWidth="1"/>
    <col min="9" max="10" width="16.140625" style="53" hidden="1" customWidth="1"/>
    <col min="11" max="11" width="27.5703125" style="57" customWidth="1"/>
    <col min="12" max="12" width="12.42578125" style="57" customWidth="1"/>
    <col min="13" max="16384" width="9.140625" style="57"/>
  </cols>
  <sheetData>
    <row r="1" spans="1:11" s="4" customFormat="1" ht="99.75" customHeight="1" x14ac:dyDescent="0.3">
      <c r="A1" s="61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4" customFormat="1" ht="24.75" customHeight="1" x14ac:dyDescent="0.3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s="3" customFormat="1" ht="18.75" x14ac:dyDescent="0.3">
      <c r="A3" s="2"/>
      <c r="B3" s="2"/>
      <c r="C3" s="5"/>
      <c r="D3" s="1"/>
      <c r="E3" s="1"/>
      <c r="F3" s="2"/>
      <c r="G3" s="2"/>
      <c r="H3" s="2"/>
      <c r="I3" s="5"/>
      <c r="J3" s="5"/>
    </row>
    <row r="4" spans="1:11" s="9" customFormat="1" ht="36.75" customHeight="1" x14ac:dyDescent="0.3">
      <c r="A4" s="6" t="s">
        <v>0</v>
      </c>
      <c r="B4" s="6" t="s">
        <v>1</v>
      </c>
      <c r="C4" s="7" t="s">
        <v>2</v>
      </c>
      <c r="D4" s="8"/>
      <c r="E4" s="8"/>
      <c r="F4" s="8"/>
      <c r="G4" s="8"/>
      <c r="H4" s="6" t="s">
        <v>3</v>
      </c>
      <c r="I4" s="7" t="s">
        <v>4</v>
      </c>
      <c r="J4" s="7" t="s">
        <v>5</v>
      </c>
      <c r="K4" s="7" t="s">
        <v>6</v>
      </c>
    </row>
    <row r="5" spans="1:11" s="9" customFormat="1" ht="50.25" customHeight="1" x14ac:dyDescent="0.3">
      <c r="A5" s="10">
        <v>1</v>
      </c>
      <c r="B5" s="11" t="s">
        <v>7</v>
      </c>
      <c r="C5" s="12">
        <v>5500</v>
      </c>
      <c r="D5" s="13" t="e">
        <f>C5-#REF!</f>
        <v>#REF!</v>
      </c>
      <c r="E5" s="13" t="e">
        <f>#REF!-#REF!</f>
        <v>#REF!</v>
      </c>
      <c r="F5" s="13" t="e">
        <f>C5-#REF!</f>
        <v>#REF!</v>
      </c>
      <c r="G5" s="8"/>
      <c r="H5" s="14" t="s">
        <v>8</v>
      </c>
      <c r="I5" s="12"/>
      <c r="J5" s="12"/>
      <c r="K5" s="12">
        <f>SUM(C5,I5,J5)+5517.4+2500</f>
        <v>13517.4</v>
      </c>
    </row>
    <row r="6" spans="1:11" s="9" customFormat="1" ht="47.25" customHeight="1" x14ac:dyDescent="0.3">
      <c r="A6" s="10">
        <v>2</v>
      </c>
      <c r="B6" s="11" t="s">
        <v>9</v>
      </c>
      <c r="C6" s="15">
        <v>28298.3</v>
      </c>
      <c r="D6" s="13" t="e">
        <f>C6-#REF!</f>
        <v>#REF!</v>
      </c>
      <c r="E6" s="13" t="e">
        <f>#REF!-#REF!</f>
        <v>#REF!</v>
      </c>
      <c r="F6" s="13" t="e">
        <f>C6-#REF!</f>
        <v>#REF!</v>
      </c>
      <c r="G6" s="8"/>
      <c r="H6" s="10" t="s">
        <v>10</v>
      </c>
      <c r="I6" s="15"/>
      <c r="J6" s="15"/>
      <c r="K6" s="12">
        <f t="shared" ref="K6:K45" si="0">SUM(C6,I6,J6)</f>
        <v>28298.3</v>
      </c>
    </row>
    <row r="7" spans="1:11" s="9" customFormat="1" ht="45" customHeight="1" x14ac:dyDescent="0.3">
      <c r="A7" s="10">
        <v>3</v>
      </c>
      <c r="B7" s="11" t="s">
        <v>11</v>
      </c>
      <c r="C7" s="15">
        <v>19076</v>
      </c>
      <c r="D7" s="13" t="e">
        <f>C7-#REF!</f>
        <v>#REF!</v>
      </c>
      <c r="E7" s="13" t="e">
        <f>#REF!-#REF!</f>
        <v>#REF!</v>
      </c>
      <c r="F7" s="13" t="e">
        <f>C7-#REF!</f>
        <v>#REF!</v>
      </c>
      <c r="G7" s="8"/>
      <c r="H7" s="10" t="s">
        <v>12</v>
      </c>
      <c r="I7" s="15"/>
      <c r="J7" s="15"/>
      <c r="K7" s="12">
        <f t="shared" si="0"/>
        <v>19076</v>
      </c>
    </row>
    <row r="8" spans="1:11" s="9" customFormat="1" ht="43.5" customHeight="1" x14ac:dyDescent="0.3">
      <c r="A8" s="10">
        <v>4</v>
      </c>
      <c r="B8" s="11" t="s">
        <v>13</v>
      </c>
      <c r="C8" s="15">
        <v>3738.5</v>
      </c>
      <c r="D8" s="13" t="e">
        <f>C8-#REF!</f>
        <v>#REF!</v>
      </c>
      <c r="E8" s="13" t="e">
        <f>#REF!-#REF!</f>
        <v>#REF!</v>
      </c>
      <c r="F8" s="13" t="e">
        <f>C8-#REF!</f>
        <v>#REF!</v>
      </c>
      <c r="G8" s="8"/>
      <c r="H8" s="14" t="s">
        <v>14</v>
      </c>
      <c r="I8" s="15"/>
      <c r="J8" s="15"/>
      <c r="K8" s="12">
        <f>SUM(C8,I8,J8)+6237.9+1823.6+816.7+543+499+350</f>
        <v>14008.7</v>
      </c>
    </row>
    <row r="9" spans="1:11" s="9" customFormat="1" ht="50.25" customHeight="1" x14ac:dyDescent="0.3">
      <c r="A9" s="10">
        <v>5</v>
      </c>
      <c r="B9" s="11" t="s">
        <v>15</v>
      </c>
      <c r="C9" s="15">
        <v>13121.4</v>
      </c>
      <c r="D9" s="13" t="e">
        <f>C9-#REF!</f>
        <v>#REF!</v>
      </c>
      <c r="E9" s="13" t="e">
        <f>#REF!-#REF!</f>
        <v>#REF!</v>
      </c>
      <c r="F9" s="13" t="e">
        <f>C9-#REF!</f>
        <v>#REF!</v>
      </c>
      <c r="G9" s="8"/>
      <c r="H9" s="14" t="s">
        <v>16</v>
      </c>
      <c r="I9" s="15"/>
      <c r="J9" s="15"/>
      <c r="K9" s="12">
        <f>SUM(C9,I9,J9)+12531</f>
        <v>25652.400000000001</v>
      </c>
    </row>
    <row r="10" spans="1:11" s="9" customFormat="1" ht="39.75" customHeight="1" x14ac:dyDescent="0.3">
      <c r="A10" s="10">
        <v>6</v>
      </c>
      <c r="B10" s="11" t="s">
        <v>17</v>
      </c>
      <c r="C10" s="15">
        <v>2824.9</v>
      </c>
      <c r="D10" s="10" t="s">
        <v>18</v>
      </c>
      <c r="E10" s="16"/>
      <c r="F10" s="8"/>
      <c r="G10" s="8"/>
      <c r="H10" s="10" t="s">
        <v>19</v>
      </c>
      <c r="I10" s="15"/>
      <c r="J10" s="15"/>
      <c r="K10" s="12">
        <f>SUM(C10,I10,J10)+3379.7+3463.3</f>
        <v>9667.9000000000015</v>
      </c>
    </row>
    <row r="11" spans="1:11" s="9" customFormat="1" ht="27" customHeight="1" x14ac:dyDescent="0.3">
      <c r="A11" s="10">
        <v>7</v>
      </c>
      <c r="B11" s="11" t="s">
        <v>80</v>
      </c>
      <c r="C11" s="15">
        <v>664.2</v>
      </c>
      <c r="D11" s="10"/>
      <c r="E11" s="16"/>
      <c r="F11" s="8"/>
      <c r="G11" s="8"/>
      <c r="H11" s="14" t="s">
        <v>20</v>
      </c>
      <c r="I11" s="15">
        <v>286.06599999999997</v>
      </c>
      <c r="J11" s="15"/>
      <c r="K11" s="12">
        <f t="shared" si="0"/>
        <v>950.26600000000008</v>
      </c>
    </row>
    <row r="12" spans="1:11" s="9" customFormat="1" ht="47.25" customHeight="1" x14ac:dyDescent="0.3">
      <c r="A12" s="10">
        <v>8</v>
      </c>
      <c r="B12" s="11" t="s">
        <v>21</v>
      </c>
      <c r="C12" s="12">
        <v>388</v>
      </c>
      <c r="D12" s="13" t="e">
        <f>C12-#REF!</f>
        <v>#REF!</v>
      </c>
      <c r="E12" s="13" t="e">
        <f>#REF!-#REF!</f>
        <v>#REF!</v>
      </c>
      <c r="F12" s="13" t="e">
        <f>C12-#REF!</f>
        <v>#REF!</v>
      </c>
      <c r="G12" s="8"/>
      <c r="H12" s="14" t="s">
        <v>22</v>
      </c>
      <c r="I12" s="12"/>
      <c r="J12" s="12">
        <v>21.2</v>
      </c>
      <c r="K12" s="12">
        <f>SUM(C12,I12,J12)+747</f>
        <v>1156.2</v>
      </c>
    </row>
    <row r="13" spans="1:11" s="20" customFormat="1" ht="57.75" customHeight="1" x14ac:dyDescent="0.25">
      <c r="A13" s="63">
        <v>9</v>
      </c>
      <c r="B13" s="65" t="s">
        <v>23</v>
      </c>
      <c r="C13" s="17">
        <v>9681.9</v>
      </c>
      <c r="D13" s="14" t="s">
        <v>24</v>
      </c>
      <c r="E13" s="18">
        <v>42727</v>
      </c>
      <c r="F13" s="19">
        <v>6100.8059999999996</v>
      </c>
      <c r="G13" s="14" t="s">
        <v>24</v>
      </c>
      <c r="H13" s="14" t="s">
        <v>24</v>
      </c>
      <c r="I13" s="17"/>
      <c r="J13" s="17"/>
      <c r="K13" s="12">
        <f>SUM(C13,I13,J13)+2000.1</f>
        <v>11682</v>
      </c>
    </row>
    <row r="14" spans="1:11" s="9" customFormat="1" ht="18.75" hidden="1" x14ac:dyDescent="0.3">
      <c r="A14" s="64"/>
      <c r="B14" s="66"/>
      <c r="C14" s="15"/>
      <c r="D14" s="13" t="e">
        <f>C14-#REF!</f>
        <v>#REF!</v>
      </c>
      <c r="E14" s="13" t="e">
        <f>#REF!-#REF!</f>
        <v>#REF!</v>
      </c>
      <c r="F14" s="8"/>
      <c r="G14" s="8"/>
      <c r="H14" s="16"/>
      <c r="I14" s="15"/>
      <c r="J14" s="15"/>
      <c r="K14" s="12">
        <f t="shared" si="0"/>
        <v>0</v>
      </c>
    </row>
    <row r="15" spans="1:11" s="20" customFormat="1" ht="37.5" customHeight="1" x14ac:dyDescent="0.25">
      <c r="A15" s="10">
        <v>10</v>
      </c>
      <c r="B15" s="11" t="s">
        <v>25</v>
      </c>
      <c r="C15" s="17">
        <v>14457.4</v>
      </c>
      <c r="D15" s="14" t="s">
        <v>26</v>
      </c>
      <c r="E15" s="18" t="s">
        <v>27</v>
      </c>
      <c r="F15" s="19">
        <v>10929.851000000001</v>
      </c>
      <c r="G15" s="14" t="s">
        <v>26</v>
      </c>
      <c r="H15" s="14" t="s">
        <v>26</v>
      </c>
      <c r="I15" s="17"/>
      <c r="J15" s="17"/>
      <c r="K15" s="12">
        <f t="shared" si="0"/>
        <v>14457.4</v>
      </c>
    </row>
    <row r="16" spans="1:11" s="9" customFormat="1" ht="42" customHeight="1" x14ac:dyDescent="0.3">
      <c r="A16" s="10">
        <v>11</v>
      </c>
      <c r="B16" s="11" t="s">
        <v>28</v>
      </c>
      <c r="C16" s="15">
        <v>4120.6000000000004</v>
      </c>
      <c r="D16" s="14"/>
      <c r="E16" s="16"/>
      <c r="F16" s="8"/>
      <c r="G16" s="8"/>
      <c r="H16" s="10" t="s">
        <v>29</v>
      </c>
      <c r="I16" s="15"/>
      <c r="J16" s="15"/>
      <c r="K16" s="21">
        <f>SUM(C16,I16,J16)+213.5+484.4</f>
        <v>4818.5</v>
      </c>
    </row>
    <row r="17" spans="1:11" s="9" customFormat="1" ht="38.25" customHeight="1" x14ac:dyDescent="0.3">
      <c r="A17" s="14">
        <v>12</v>
      </c>
      <c r="B17" s="22" t="s">
        <v>30</v>
      </c>
      <c r="C17" s="15">
        <v>631.5</v>
      </c>
      <c r="D17" s="14"/>
      <c r="E17" s="16"/>
      <c r="F17" s="16"/>
      <c r="G17" s="16"/>
      <c r="H17" s="16"/>
      <c r="I17" s="15">
        <v>1550.6</v>
      </c>
      <c r="J17" s="15"/>
      <c r="K17" s="12">
        <f t="shared" si="0"/>
        <v>2182.1</v>
      </c>
    </row>
    <row r="18" spans="1:11" s="9" customFormat="1" ht="41.25" customHeight="1" x14ac:dyDescent="0.3">
      <c r="A18" s="10">
        <v>13</v>
      </c>
      <c r="B18" s="11" t="s">
        <v>31</v>
      </c>
      <c r="C18" s="15">
        <f>186.6+926.7</f>
        <v>1113.3</v>
      </c>
      <c r="D18" s="14"/>
      <c r="E18" s="16"/>
      <c r="F18" s="16"/>
      <c r="G18" s="16"/>
      <c r="H18" s="16"/>
      <c r="I18" s="15"/>
      <c r="J18" s="15"/>
      <c r="K18" s="12">
        <f>SUM(C18,I18,J18)+3542</f>
        <v>4655.3</v>
      </c>
    </row>
    <row r="19" spans="1:11" s="9" customFormat="1" ht="33.75" customHeight="1" x14ac:dyDescent="0.3">
      <c r="A19" s="10">
        <v>14</v>
      </c>
      <c r="B19" s="11" t="s">
        <v>32</v>
      </c>
      <c r="C19" s="23">
        <v>495</v>
      </c>
      <c r="D19" s="10"/>
      <c r="E19" s="24"/>
      <c r="F19" s="8"/>
      <c r="G19" s="8"/>
      <c r="H19" s="10" t="s">
        <v>33</v>
      </c>
      <c r="I19" s="23"/>
      <c r="J19" s="23"/>
      <c r="K19" s="12">
        <f t="shared" si="0"/>
        <v>495</v>
      </c>
    </row>
    <row r="20" spans="1:11" s="9" customFormat="1" ht="53.25" customHeight="1" x14ac:dyDescent="0.3">
      <c r="A20" s="14">
        <v>15</v>
      </c>
      <c r="B20" s="22" t="s">
        <v>81</v>
      </c>
      <c r="C20" s="15">
        <v>11483.4</v>
      </c>
      <c r="D20" s="14"/>
      <c r="E20" s="16"/>
      <c r="F20" s="16"/>
      <c r="G20" s="16"/>
      <c r="H20" s="16"/>
      <c r="I20" s="15"/>
      <c r="J20" s="15"/>
      <c r="K20" s="12">
        <f t="shared" si="0"/>
        <v>11483.4</v>
      </c>
    </row>
    <row r="21" spans="1:11" s="9" customFormat="1" ht="41.25" customHeight="1" x14ac:dyDescent="0.3">
      <c r="A21" s="25">
        <v>16</v>
      </c>
      <c r="B21" s="26" t="s">
        <v>34</v>
      </c>
      <c r="C21" s="27">
        <v>1710</v>
      </c>
      <c r="D21" s="28"/>
      <c r="E21" s="29"/>
      <c r="F21" s="8"/>
      <c r="G21" s="8"/>
      <c r="H21" s="30"/>
      <c r="I21" s="27"/>
      <c r="J21" s="27"/>
      <c r="K21" s="12">
        <f t="shared" si="0"/>
        <v>1710</v>
      </c>
    </row>
    <row r="22" spans="1:11" s="9" customFormat="1" ht="39" customHeight="1" x14ac:dyDescent="0.3">
      <c r="A22" s="10">
        <v>17</v>
      </c>
      <c r="B22" s="11" t="s">
        <v>35</v>
      </c>
      <c r="C22" s="31"/>
      <c r="D22" s="14"/>
      <c r="E22" s="16"/>
      <c r="F22" s="16"/>
      <c r="G22" s="16"/>
      <c r="H22" s="16"/>
      <c r="I22" s="31">
        <v>2206.3000000000002</v>
      </c>
      <c r="J22" s="31"/>
      <c r="K22" s="12">
        <f t="shared" si="0"/>
        <v>2206.3000000000002</v>
      </c>
    </row>
    <row r="23" spans="1:11" s="9" customFormat="1" ht="42" customHeight="1" x14ac:dyDescent="0.3">
      <c r="A23" s="10">
        <v>18</v>
      </c>
      <c r="B23" s="22" t="s">
        <v>36</v>
      </c>
      <c r="C23" s="12">
        <v>1113.8</v>
      </c>
      <c r="D23" s="14"/>
      <c r="E23" s="16"/>
      <c r="F23" s="16"/>
      <c r="G23" s="16"/>
      <c r="H23" s="16"/>
      <c r="I23" s="12"/>
      <c r="J23" s="12"/>
      <c r="K23" s="12">
        <f>SUM(C23,I23,J23)+1305.4</f>
        <v>2419.1999999999998</v>
      </c>
    </row>
    <row r="24" spans="1:11" s="9" customFormat="1" ht="47.25" customHeight="1" x14ac:dyDescent="0.3">
      <c r="A24" s="10">
        <v>19</v>
      </c>
      <c r="B24" s="11" t="s">
        <v>82</v>
      </c>
      <c r="C24" s="32">
        <f>1329.559+4777.2</f>
        <v>6106.759</v>
      </c>
      <c r="D24" s="33" t="s">
        <v>37</v>
      </c>
      <c r="E24" s="29"/>
      <c r="F24" s="8"/>
      <c r="G24" s="8"/>
      <c r="H24" s="33" t="s">
        <v>37</v>
      </c>
      <c r="I24" s="34">
        <v>780</v>
      </c>
      <c r="J24" s="34"/>
      <c r="K24" s="12">
        <f>SUM(C24,I24,J24)+220+1087</f>
        <v>8193.759</v>
      </c>
    </row>
    <row r="25" spans="1:11" s="9" customFormat="1" ht="40.5" customHeight="1" x14ac:dyDescent="0.3">
      <c r="A25" s="10">
        <v>20</v>
      </c>
      <c r="B25" s="11" t="s">
        <v>38</v>
      </c>
      <c r="C25" s="35"/>
      <c r="D25" s="13" t="e">
        <f>I25-#REF!</f>
        <v>#REF!</v>
      </c>
      <c r="E25" s="13" t="e">
        <f>#REF!-#REF!</f>
        <v>#REF!</v>
      </c>
      <c r="F25" s="13" t="e">
        <f>I25-#REF!</f>
        <v>#REF!</v>
      </c>
      <c r="G25" s="8"/>
      <c r="H25" s="14" t="s">
        <v>39</v>
      </c>
      <c r="I25" s="12">
        <v>476</v>
      </c>
      <c r="J25" s="12"/>
      <c r="K25" s="12">
        <f t="shared" si="0"/>
        <v>476</v>
      </c>
    </row>
    <row r="26" spans="1:11" s="9" customFormat="1" ht="25.5" customHeight="1" x14ac:dyDescent="0.3">
      <c r="A26" s="10">
        <v>21</v>
      </c>
      <c r="B26" s="11" t="s">
        <v>40</v>
      </c>
      <c r="D26" s="14" t="s">
        <v>41</v>
      </c>
      <c r="E26" s="16"/>
      <c r="F26" s="16"/>
      <c r="G26" s="16"/>
      <c r="H26" s="14" t="s">
        <v>41</v>
      </c>
      <c r="I26" s="15"/>
      <c r="J26" s="15">
        <v>3</v>
      </c>
      <c r="K26" s="12">
        <f t="shared" si="0"/>
        <v>3</v>
      </c>
    </row>
    <row r="27" spans="1:11" s="9" customFormat="1" ht="56.25" customHeight="1" x14ac:dyDescent="0.3">
      <c r="A27" s="10">
        <v>23</v>
      </c>
      <c r="B27" s="11" t="s">
        <v>42</v>
      </c>
      <c r="C27" s="36">
        <f>886.875+388.3</f>
        <v>1275.175</v>
      </c>
      <c r="D27" s="13" t="e">
        <f>C27-#REF!</f>
        <v>#REF!</v>
      </c>
      <c r="E27" s="13" t="e">
        <f>#REF!-#REF!</f>
        <v>#REF!</v>
      </c>
      <c r="F27" s="13" t="e">
        <f>C27-#REF!</f>
        <v>#REF!</v>
      </c>
      <c r="G27" s="8"/>
      <c r="H27" s="10" t="s">
        <v>43</v>
      </c>
      <c r="I27" s="36"/>
      <c r="J27" s="36"/>
      <c r="K27" s="21">
        <f>SUM(C27,I27,J27)+254.5</f>
        <v>1529.675</v>
      </c>
    </row>
    <row r="28" spans="1:11" s="20" customFormat="1" ht="44.25" customHeight="1" x14ac:dyDescent="0.25">
      <c r="A28" s="10">
        <v>24</v>
      </c>
      <c r="B28" s="11" t="s">
        <v>44</v>
      </c>
      <c r="C28" s="17">
        <v>16340</v>
      </c>
      <c r="D28" s="14" t="s">
        <v>45</v>
      </c>
      <c r="E28" s="18">
        <v>42664</v>
      </c>
      <c r="F28" s="37">
        <v>10500</v>
      </c>
      <c r="G28" s="14" t="s">
        <v>45</v>
      </c>
      <c r="H28" s="14" t="s">
        <v>45</v>
      </c>
      <c r="I28" s="17"/>
      <c r="J28" s="17"/>
      <c r="K28" s="12">
        <f>SUM(C28,I28,J28)+975.1+900</f>
        <v>18215.099999999999</v>
      </c>
    </row>
    <row r="29" spans="1:11" s="9" customFormat="1" ht="42.75" customHeight="1" x14ac:dyDescent="0.3">
      <c r="A29" s="10">
        <v>25</v>
      </c>
      <c r="B29" s="11" t="s">
        <v>46</v>
      </c>
      <c r="C29" s="17">
        <f>11694+16198.75</f>
        <v>27892.75</v>
      </c>
      <c r="D29" s="38" t="s">
        <v>47</v>
      </c>
      <c r="E29" s="18">
        <v>42710</v>
      </c>
      <c r="F29" s="39">
        <v>2047.5</v>
      </c>
      <c r="G29" s="38" t="s">
        <v>47</v>
      </c>
      <c r="H29" s="40" t="s">
        <v>47</v>
      </c>
      <c r="I29" s="17"/>
      <c r="J29" s="17"/>
      <c r="K29" s="12">
        <f>SUM(C29,I29,J29)+6435+5990</f>
        <v>40317.75</v>
      </c>
    </row>
    <row r="30" spans="1:11" s="9" customFormat="1" ht="36.75" customHeight="1" x14ac:dyDescent="0.3">
      <c r="A30" s="14">
        <v>26</v>
      </c>
      <c r="B30" s="22" t="s">
        <v>48</v>
      </c>
      <c r="C30" s="15">
        <v>4306.7</v>
      </c>
      <c r="D30" s="14" t="s">
        <v>49</v>
      </c>
      <c r="E30" s="41" t="e">
        <f>#REF!-#REF!</f>
        <v>#REF!</v>
      </c>
      <c r="F30" s="16"/>
      <c r="G30" s="16"/>
      <c r="H30" s="14" t="s">
        <v>49</v>
      </c>
      <c r="I30" s="15"/>
      <c r="J30" s="15"/>
      <c r="K30" s="12">
        <f t="shared" si="0"/>
        <v>4306.7</v>
      </c>
    </row>
    <row r="31" spans="1:11" s="9" customFormat="1" ht="40.5" customHeight="1" x14ac:dyDescent="0.3">
      <c r="A31" s="14">
        <v>27</v>
      </c>
      <c r="B31" s="22" t="s">
        <v>50</v>
      </c>
      <c r="C31" s="42">
        <v>1990</v>
      </c>
      <c r="D31" s="14"/>
      <c r="E31" s="41"/>
      <c r="F31" s="16"/>
      <c r="G31" s="16"/>
      <c r="H31" s="14"/>
      <c r="I31" s="42"/>
      <c r="J31" s="42"/>
      <c r="K31" s="21">
        <f>SUM(C31,I31,J31)</f>
        <v>1990</v>
      </c>
    </row>
    <row r="32" spans="1:11" s="9" customFormat="1" ht="42.75" customHeight="1" x14ac:dyDescent="0.3">
      <c r="A32" s="10">
        <v>28</v>
      </c>
      <c r="B32" s="11" t="s">
        <v>51</v>
      </c>
      <c r="C32" s="15">
        <v>4659.8</v>
      </c>
      <c r="D32" s="13" t="e">
        <f>C32-#REF!</f>
        <v>#REF!</v>
      </c>
      <c r="E32" s="13" t="e">
        <f>#REF!-#REF!</f>
        <v>#REF!</v>
      </c>
      <c r="F32" s="8"/>
      <c r="G32" s="8"/>
      <c r="H32" s="10" t="s">
        <v>52</v>
      </c>
      <c r="I32" s="15"/>
      <c r="J32" s="15"/>
      <c r="K32" s="12">
        <f t="shared" si="0"/>
        <v>4659.8</v>
      </c>
    </row>
    <row r="33" spans="1:11" s="9" customFormat="1" ht="37.5" customHeight="1" x14ac:dyDescent="0.3">
      <c r="A33" s="14">
        <v>28</v>
      </c>
      <c r="B33" s="22" t="s">
        <v>53</v>
      </c>
      <c r="C33" s="15">
        <v>1350.7</v>
      </c>
      <c r="D33" s="14"/>
      <c r="E33" s="16"/>
      <c r="F33" s="16"/>
      <c r="G33" s="16"/>
      <c r="H33" s="14" t="s">
        <v>54</v>
      </c>
      <c r="I33" s="15"/>
      <c r="J33" s="15"/>
      <c r="K33" s="12">
        <f t="shared" si="0"/>
        <v>1350.7</v>
      </c>
    </row>
    <row r="34" spans="1:11" s="20" customFormat="1" ht="45" customHeight="1" x14ac:dyDescent="0.25">
      <c r="A34" s="14">
        <v>29</v>
      </c>
      <c r="B34" s="22" t="s">
        <v>55</v>
      </c>
      <c r="C34" s="17">
        <v>48479.5</v>
      </c>
      <c r="D34" s="14" t="s">
        <v>56</v>
      </c>
      <c r="E34" s="18">
        <v>42731</v>
      </c>
      <c r="F34" s="19">
        <v>30574.49999</v>
      </c>
      <c r="G34" s="14" t="s">
        <v>56</v>
      </c>
      <c r="H34" s="14" t="s">
        <v>56</v>
      </c>
      <c r="I34" s="17"/>
      <c r="J34" s="17"/>
      <c r="K34" s="12">
        <f t="shared" si="0"/>
        <v>48479.5</v>
      </c>
    </row>
    <row r="35" spans="1:11" s="43" customFormat="1" ht="35.25" customHeight="1" x14ac:dyDescent="0.25">
      <c r="A35" s="14">
        <v>30</v>
      </c>
      <c r="B35" s="22" t="s">
        <v>57</v>
      </c>
      <c r="C35" s="12">
        <f>1185+500</f>
        <v>1685</v>
      </c>
      <c r="D35" s="41"/>
      <c r="E35" s="41"/>
      <c r="F35" s="41"/>
      <c r="G35" s="16"/>
      <c r="H35" s="14" t="s">
        <v>58</v>
      </c>
      <c r="I35" s="12"/>
      <c r="J35" s="12"/>
      <c r="K35" s="12">
        <f t="shared" si="0"/>
        <v>1685</v>
      </c>
    </row>
    <row r="36" spans="1:11" s="9" customFormat="1" ht="43.5" customHeight="1" x14ac:dyDescent="0.3">
      <c r="A36" s="14">
        <v>31</v>
      </c>
      <c r="B36" s="22" t="s">
        <v>59</v>
      </c>
      <c r="C36" s="15">
        <f>2566.8+2184.3</f>
        <v>4751.1000000000004</v>
      </c>
      <c r="D36" s="41" t="e">
        <f>C36-#REF!</f>
        <v>#REF!</v>
      </c>
      <c r="E36" s="41" t="e">
        <f>#REF!-#REF!</f>
        <v>#REF!</v>
      </c>
      <c r="F36" s="16"/>
      <c r="G36" s="16"/>
      <c r="H36" s="14" t="s">
        <v>60</v>
      </c>
      <c r="I36" s="15"/>
      <c r="J36" s="15"/>
      <c r="K36" s="12">
        <f>SUM(C36,I36,J36)</f>
        <v>4751.1000000000004</v>
      </c>
    </row>
    <row r="37" spans="1:11" s="43" customFormat="1" ht="48" customHeight="1" x14ac:dyDescent="0.25">
      <c r="A37" s="10">
        <v>32</v>
      </c>
      <c r="B37" s="11" t="s">
        <v>61</v>
      </c>
      <c r="C37" s="12">
        <v>8894</v>
      </c>
      <c r="D37" s="13" t="e">
        <f>C37-#REF!</f>
        <v>#REF!</v>
      </c>
      <c r="E37" s="13" t="e">
        <f>#REF!-#REF!</f>
        <v>#REF!</v>
      </c>
      <c r="F37" s="13" t="e">
        <f>#REF!-#REF!</f>
        <v>#REF!</v>
      </c>
      <c r="G37" s="8"/>
      <c r="H37" s="14" t="s">
        <v>62</v>
      </c>
      <c r="I37" s="12"/>
      <c r="J37" s="12"/>
      <c r="K37" s="12">
        <f>SUM(C37,I37,J37)+5427.3+355.4</f>
        <v>14676.699999999999</v>
      </c>
    </row>
    <row r="38" spans="1:11" s="9" customFormat="1" ht="45" customHeight="1" x14ac:dyDescent="0.3">
      <c r="A38" s="14">
        <v>33</v>
      </c>
      <c r="B38" s="22" t="s">
        <v>63</v>
      </c>
      <c r="C38" s="15">
        <v>1182</v>
      </c>
      <c r="D38" s="41" t="e">
        <f>C38-#REF!</f>
        <v>#REF!</v>
      </c>
      <c r="E38" s="41" t="e">
        <f>#REF!-#REF!</f>
        <v>#REF!</v>
      </c>
      <c r="F38" s="16"/>
      <c r="G38" s="16"/>
      <c r="H38" s="14" t="s">
        <v>64</v>
      </c>
      <c r="I38" s="15"/>
      <c r="J38" s="15"/>
      <c r="K38" s="12">
        <f t="shared" si="0"/>
        <v>1182</v>
      </c>
    </row>
    <row r="39" spans="1:11" s="9" customFormat="1" ht="39" customHeight="1" x14ac:dyDescent="0.3">
      <c r="A39" s="14">
        <v>34</v>
      </c>
      <c r="B39" s="22" t="s">
        <v>65</v>
      </c>
      <c r="C39" s="12">
        <v>2500</v>
      </c>
      <c r="D39" s="41" t="e">
        <f>C39-#REF!</f>
        <v>#REF!</v>
      </c>
      <c r="E39" s="41" t="e">
        <f>#REF!-#REF!</f>
        <v>#REF!</v>
      </c>
      <c r="F39" s="41" t="e">
        <f>C39-#REF!</f>
        <v>#REF!</v>
      </c>
      <c r="G39" s="16"/>
      <c r="H39" s="14" t="s">
        <v>66</v>
      </c>
      <c r="I39" s="12"/>
      <c r="J39" s="12"/>
      <c r="K39" s="12">
        <f t="shared" si="0"/>
        <v>2500</v>
      </c>
    </row>
    <row r="40" spans="1:11" s="9" customFormat="1" ht="45" customHeight="1" x14ac:dyDescent="0.3">
      <c r="A40" s="14">
        <v>35</v>
      </c>
      <c r="B40" s="22" t="s">
        <v>67</v>
      </c>
      <c r="C40" s="12">
        <v>1280.79817</v>
      </c>
      <c r="D40" s="41" t="e">
        <f>C40-#REF!</f>
        <v>#REF!</v>
      </c>
      <c r="E40" s="41" t="e">
        <f>#REF!-#REF!</f>
        <v>#REF!</v>
      </c>
      <c r="F40" s="41" t="e">
        <f>C40-#REF!</f>
        <v>#REF!</v>
      </c>
      <c r="G40" s="16"/>
      <c r="H40" s="14" t="s">
        <v>68</v>
      </c>
      <c r="I40" s="12"/>
      <c r="J40" s="12"/>
      <c r="K40" s="12">
        <f t="shared" si="0"/>
        <v>1280.79817</v>
      </c>
    </row>
    <row r="41" spans="1:11" s="9" customFormat="1" ht="41.25" customHeight="1" x14ac:dyDescent="0.3">
      <c r="A41" s="14">
        <v>36</v>
      </c>
      <c r="B41" s="22" t="s">
        <v>69</v>
      </c>
      <c r="C41" s="15">
        <v>15663</v>
      </c>
      <c r="D41" s="14" t="s">
        <v>70</v>
      </c>
      <c r="E41" s="41" t="e">
        <f>#REF!-#REF!</f>
        <v>#REF!</v>
      </c>
      <c r="F41" s="41" t="e">
        <f>#REF!-#REF!</f>
        <v>#REF!</v>
      </c>
      <c r="G41" s="16"/>
      <c r="H41" s="14" t="s">
        <v>71</v>
      </c>
      <c r="I41" s="15"/>
      <c r="J41" s="15"/>
      <c r="K41" s="12">
        <f>SUM(C41,I41,J41)+1600+1500.6</f>
        <v>18763.599999999999</v>
      </c>
    </row>
    <row r="42" spans="1:11" s="9" customFormat="1" ht="46.5" customHeight="1" x14ac:dyDescent="0.3">
      <c r="A42" s="10">
        <v>37</v>
      </c>
      <c r="B42" s="11" t="s">
        <v>72</v>
      </c>
      <c r="C42" s="15">
        <v>1642</v>
      </c>
      <c r="D42" s="13" t="e">
        <f>C42-#REF!</f>
        <v>#REF!</v>
      </c>
      <c r="E42" s="13" t="e">
        <f>#REF!-#REF!</f>
        <v>#REF!</v>
      </c>
      <c r="F42" s="13" t="e">
        <f>C42-#REF!</f>
        <v>#REF!</v>
      </c>
      <c r="G42" s="8"/>
      <c r="H42" s="10" t="s">
        <v>73</v>
      </c>
      <c r="I42" s="15">
        <v>2560</v>
      </c>
      <c r="J42" s="15"/>
      <c r="K42" s="12">
        <f t="shared" si="0"/>
        <v>4202</v>
      </c>
    </row>
    <row r="43" spans="1:11" s="20" customFormat="1" ht="45.75" customHeight="1" x14ac:dyDescent="0.25">
      <c r="A43" s="16">
        <v>38</v>
      </c>
      <c r="B43" s="22" t="s">
        <v>74</v>
      </c>
      <c r="C43" s="17">
        <v>847.83950000000004</v>
      </c>
      <c r="D43" s="14" t="s">
        <v>75</v>
      </c>
      <c r="E43" s="18">
        <v>42690</v>
      </c>
      <c r="F43" s="44">
        <v>847.83950000000004</v>
      </c>
      <c r="G43" s="14" t="s">
        <v>75</v>
      </c>
      <c r="H43" s="14" t="s">
        <v>75</v>
      </c>
      <c r="I43" s="17"/>
      <c r="J43" s="17"/>
      <c r="K43" s="12">
        <f>SUM(C43,I43,J43)+1209.7</f>
        <v>2057.5394999999999</v>
      </c>
    </row>
    <row r="44" spans="1:11" s="9" customFormat="1" ht="18.75" hidden="1" x14ac:dyDescent="0.3">
      <c r="A44" s="33"/>
      <c r="B44" s="33"/>
      <c r="C44" s="45"/>
      <c r="D44" s="13"/>
      <c r="E44" s="13"/>
      <c r="F44" s="8"/>
      <c r="G44" s="8"/>
      <c r="H44" s="30"/>
      <c r="I44" s="45"/>
      <c r="J44" s="45"/>
      <c r="K44" s="12">
        <f t="shared" si="0"/>
        <v>0</v>
      </c>
    </row>
    <row r="45" spans="1:11" s="20" customFormat="1" ht="50.25" customHeight="1" x14ac:dyDescent="0.25">
      <c r="A45" s="16">
        <v>39</v>
      </c>
      <c r="B45" s="22" t="s">
        <v>76</v>
      </c>
      <c r="C45" s="17">
        <v>366.84399999999999</v>
      </c>
      <c r="D45" s="14"/>
      <c r="E45" s="18"/>
      <c r="F45" s="44"/>
      <c r="G45" s="14"/>
      <c r="H45" s="14"/>
      <c r="I45" s="17"/>
      <c r="J45" s="17"/>
      <c r="K45" s="12">
        <f t="shared" si="0"/>
        <v>366.84399999999999</v>
      </c>
    </row>
    <row r="46" spans="1:11" s="20" customFormat="1" ht="49.5" customHeight="1" x14ac:dyDescent="0.25">
      <c r="A46" s="16">
        <v>40</v>
      </c>
      <c r="B46" s="22" t="s">
        <v>77</v>
      </c>
      <c r="C46" s="17"/>
      <c r="D46" s="14"/>
      <c r="E46" s="18"/>
      <c r="F46" s="44"/>
      <c r="G46" s="14"/>
      <c r="H46" s="14"/>
      <c r="I46" s="17"/>
      <c r="J46" s="17"/>
      <c r="K46" s="12">
        <v>1708</v>
      </c>
    </row>
    <row r="47" spans="1:11" s="20" customFormat="1" ht="49.5" customHeight="1" x14ac:dyDescent="0.25">
      <c r="A47" s="16">
        <v>41</v>
      </c>
      <c r="B47" s="59" t="s">
        <v>84</v>
      </c>
      <c r="C47" s="17"/>
      <c r="D47" s="14"/>
      <c r="E47" s="18"/>
      <c r="F47" s="44"/>
      <c r="G47" s="14"/>
      <c r="H47" s="14"/>
      <c r="I47" s="17"/>
      <c r="J47" s="17"/>
      <c r="K47" s="12">
        <f>6467.5</f>
        <v>6467.5</v>
      </c>
    </row>
    <row r="48" spans="1:11" s="51" customFormat="1" ht="22.5" customHeight="1" x14ac:dyDescent="0.2">
      <c r="A48" s="60" t="s">
        <v>78</v>
      </c>
      <c r="B48" s="60"/>
      <c r="C48" s="46"/>
      <c r="D48" s="47"/>
      <c r="E48" s="48"/>
      <c r="F48" s="49"/>
      <c r="G48" s="47"/>
      <c r="H48" s="47"/>
      <c r="I48" s="46"/>
      <c r="J48" s="46"/>
      <c r="K48" s="50">
        <v>357599.5</v>
      </c>
    </row>
    <row r="49" spans="3:12" x14ac:dyDescent="0.25">
      <c r="K49" s="55"/>
      <c r="L49" s="56"/>
    </row>
    <row r="50" spans="3:12" x14ac:dyDescent="0.25">
      <c r="C50" s="53">
        <f>SUM(C5:C45)</f>
        <v>269632.16566999996</v>
      </c>
      <c r="I50" s="53">
        <f>SUM(I5:I43)</f>
        <v>7858.9660000000003</v>
      </c>
      <c r="J50" s="53">
        <f>SUM(J5:J43)</f>
        <v>24.2</v>
      </c>
      <c r="L50" s="58"/>
    </row>
    <row r="51" spans="3:12" x14ac:dyDescent="0.25">
      <c r="L51" s="55"/>
    </row>
  </sheetData>
  <mergeCells count="5">
    <mergeCell ref="A48:B48"/>
    <mergeCell ref="A1:K1"/>
    <mergeCell ref="A2:K2"/>
    <mergeCell ref="A13:A14"/>
    <mergeCell ref="B13:B14"/>
  </mergeCells>
  <pageMargins left="0.98425196850393704" right="0.19685039370078741" top="0.19685039370078741" bottom="0.19685039370078741" header="0.31496062992125984" footer="0.31496062992125984"/>
  <pageSetup paperSize="9" scale="59" fitToHeight="6" orientation="portrait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Кулажская Виктория Вячеславовна</dc:creator>
  <cp:lastModifiedBy>Агафонова Наталья Андреевна</cp:lastModifiedBy>
  <cp:lastPrinted>2020-01-14T07:17:05Z</cp:lastPrinted>
  <dcterms:created xsi:type="dcterms:W3CDTF">2019-10-01T23:39:31Z</dcterms:created>
  <dcterms:modified xsi:type="dcterms:W3CDTF">2020-01-14T07:19:19Z</dcterms:modified>
</cp:coreProperties>
</file>